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2557d978765b54f556324469e5772553281fc66b/47404015227/5078cdce-767f-4c74-94ed-d781838bdbfa/"/>
    </mc:Choice>
  </mc:AlternateContent>
  <xr:revisionPtr revIDLastSave="0" documentId="13_ncr:1_{82EB25F1-97B0-43D2-AAA4-C2D5A48E6079}" xr6:coauthVersionLast="47" xr6:coauthVersionMax="47" xr10:uidLastSave="{00000000-0000-0000-0000-000000000000}"/>
  <bookViews>
    <workbookView xWindow="28680" yWindow="1620" windowWidth="29040" windowHeight="15720" xr2:uid="{74DFD05D-D192-41AD-A102-3AE306732516}"/>
  </bookViews>
  <sheets>
    <sheet name="MKM" sheetId="1" r:id="rId1"/>
  </sheets>
  <definedNames>
    <definedName name="_xlnm._FilterDatabase" localSheetId="0" hidden="1">MKM!$A$6:$J$55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C43" i="1"/>
  <c r="D34" i="1"/>
  <c r="C34" i="1"/>
  <c r="F20" i="1" l="1"/>
  <c r="E20" i="1"/>
  <c r="D20" i="1"/>
  <c r="D8" i="1" s="1"/>
  <c r="C20" i="1"/>
  <c r="C24" i="1"/>
  <c r="F19" i="1"/>
  <c r="E19" i="1"/>
  <c r="C9" i="1" l="1"/>
  <c r="E9" i="1" l="1"/>
  <c r="E10" i="1"/>
  <c r="E24" i="1" l="1"/>
  <c r="E26" i="1" l="1"/>
  <c r="D50" i="1"/>
  <c r="E50" i="1"/>
  <c r="F50" i="1"/>
  <c r="D36" i="1"/>
  <c r="E36" i="1"/>
  <c r="F36" i="1"/>
  <c r="C36" i="1"/>
  <c r="D30" i="1"/>
  <c r="E30" i="1"/>
  <c r="F30" i="1"/>
  <c r="D21" i="1"/>
  <c r="F21" i="1"/>
  <c r="C30" i="1" l="1"/>
  <c r="C50" i="1"/>
  <c r="D7" i="1" l="1"/>
  <c r="C21" i="1" l="1"/>
  <c r="E12" i="1"/>
  <c r="E8" i="1" s="1"/>
  <c r="E7" i="1" s="1"/>
  <c r="C12" i="1"/>
  <c r="C8" i="1" s="1"/>
  <c r="E21" i="1" l="1"/>
  <c r="C7" i="1" l="1"/>
</calcChain>
</file>

<file path=xl/sharedStrings.xml><?xml version="1.0" encoding="utf-8"?>
<sst xmlns="http://schemas.openxmlformats.org/spreadsheetml/2006/main" count="220" uniqueCount="117">
  <si>
    <t>Tegevuskulud 2024</t>
  </si>
  <si>
    <t>Investeeringud 2024</t>
  </si>
  <si>
    <t>Tegevuskulud 2025</t>
  </si>
  <si>
    <t>Investeeringud 2025</t>
  </si>
  <si>
    <t>Toetuse eraldamise alus</t>
  </si>
  <si>
    <t>Majandus- ja Kommunikatsiooniministeeriumi valitsemisala</t>
  </si>
  <si>
    <t>Ettevõtluskeskkond</t>
  </si>
  <si>
    <t>AS Metrosert</t>
  </si>
  <si>
    <t>Tartu Linnavalitsus</t>
  </si>
  <si>
    <t>AS Eesti Varude Keskus</t>
  </si>
  <si>
    <t>Ettevõtluse ja Innovatsiooni SA</t>
  </si>
  <si>
    <t>Riigi Infokommunikatsiooni SA</t>
  </si>
  <si>
    <t>Tööturuprogramm</t>
  </si>
  <si>
    <t>Eesti Töötukassa</t>
  </si>
  <si>
    <t>Digiühiskonna programm</t>
  </si>
  <si>
    <t>Teadmussiirde programm</t>
  </si>
  <si>
    <t>Majandus- ja taristuministri 16.03.2016 määrus nr 25 "Tarbijakaitsetegevuse riigieelarvelise toetuse andmise tingimused ja kord"</t>
  </si>
  <si>
    <t>Allikas</t>
  </si>
  <si>
    <t>RE</t>
  </si>
  <si>
    <t>Soolise võrdsuse ja võrdse kohtlemise programm</t>
  </si>
  <si>
    <t>SA Eesti Inimõiguste Keskus</t>
  </si>
  <si>
    <t>MTÜ Oma Tuba</t>
  </si>
  <si>
    <t>Eesti Naisuurimus- ja Teabekeskus</t>
  </si>
  <si>
    <t>Sotsiaalkaitseministri 02.02.2022 määrus nr 16 „Võrdse kohtlemise ja soolise võrdõiguslikkuse edendamise rahaline toetamine“</t>
  </si>
  <si>
    <t>Toetused taotlusvoorude alusel</t>
  </si>
  <si>
    <t>Väliskaubandus- ja infotehnoloogiaministri 05.08.2019 määrus nr 49 „Suurinvestori toetuse andmise tingimused ja kord ning suurinvesteeringule Vabariigi Valitsuse seisukoha taotlemise kriteeriumid ja taotluse läbivaatamise kord“</t>
  </si>
  <si>
    <t>Riigihange „Metroloogia keskasutuse ning riigietalonide säilitamis- ja arendusteenuse ülesannete täitmise teenuse tellimine” (viitenumber 247735)</t>
  </si>
  <si>
    <t>MTÜ Eesti Standardimis- ja Akrediteerimiskeskus</t>
  </si>
  <si>
    <t>Toote nõuetele vastavuse seaduse § 37 lg 3 ja § 48 lg 3</t>
  </si>
  <si>
    <t>Hädaolukorra seaduse § 18¹ lg 4</t>
  </si>
  <si>
    <t>Töötuskindlustuse seaduse § 38¹ lg 1</t>
  </si>
  <si>
    <t>AS A.L.A.R.A.</t>
  </si>
  <si>
    <t>Tarbijkaitse ühendused</t>
  </si>
  <si>
    <t>CO2</t>
  </si>
  <si>
    <t>Atmosfääriõhu kaitse seaduse § 161 lg 7</t>
  </si>
  <si>
    <t>Teadus- ja arendustegevuse korralduse seaduse § 13 lg 1 p 4</t>
  </si>
  <si>
    <t>Perioodi 2021–2027 Euroopa Liidu ühtekuuluvus- ja siseturvalisuspoliitika fondide rakendamise seadus</t>
  </si>
  <si>
    <t>RRF</t>
  </si>
  <si>
    <t>Vabariigi Valitsuse 29.11.2021 määruse nr 108 „Taaste- ja vastupidavuskava elluviimise korraldus ja toetuse andmise üldtingimused“ § 4 lg 2</t>
  </si>
  <si>
    <t>Vabariigi Valitsuse 19.04.2004 määrus nr 117 „Nimemärgiste riikliku registri asutamine ja registri pidamise põhimäärus“</t>
  </si>
  <si>
    <t>ERF</t>
  </si>
  <si>
    <t>Norra</t>
  </si>
  <si>
    <t>ESF</t>
  </si>
  <si>
    <t>Vabariigi Valitsuse 05.07.2018 määrus nr 55 "Aastatel 2014–2021 Euroopa Majanduspiirkonna finantsmehhanismist ja Norra finantsmehhanismist vahendite taotlemise ja kasutamise tingimused ja kord</t>
  </si>
  <si>
    <t>Kavandatavad toetused juriidilistele isikutele programmide lõikes (tuhat eurot)</t>
  </si>
  <si>
    <t>KOKKU</t>
  </si>
  <si>
    <t>https://www.riigiteataja.ee/akt/113122022023</t>
  </si>
  <si>
    <t>https://www.riigiteataja.ee/akt/113072023079?leiaKehtiv</t>
  </si>
  <si>
    <t xml:space="preserve">Sotsiaalkaitseministri 02.02.2022 määrus nr 16 „Võrdse kohtlemise ja soolise võrdõiguslikkuse edendamise rahaline toetamine“ </t>
  </si>
  <si>
    <t>Link õigusaktile</t>
  </si>
  <si>
    <t>http://www.riigiteataja.ee/akt/119022019032</t>
  </si>
  <si>
    <t>https://www.riigiteataja.ee/akt/120062023004</t>
  </si>
  <si>
    <t>https://www.riigiteataja.ee/akt/122042023004</t>
  </si>
  <si>
    <t>https://www.riigiteataja.ee/akt/130062023009</t>
  </si>
  <si>
    <t>https://www.riigiteataja.ee/akt/111062024002</t>
  </si>
  <si>
    <t>https://www.riigiteataja.ee/akt/108102024027</t>
  </si>
  <si>
    <t>https://www.riigiteataja.ee/akt/130062023056</t>
  </si>
  <si>
    <t>https://www.riigiteataja.ee/akt/119032019092</t>
  </si>
  <si>
    <t>https://www.riigiteataja.ee/akt/106072023132</t>
  </si>
  <si>
    <t>04.04.2023 leping nr 8-1/199-1</t>
  </si>
  <si>
    <t>https://www.riigiteataja.ee/akt/103022023011</t>
  </si>
  <si>
    <t>https://www.riigiteataja.ee/akt/130042024017</t>
  </si>
  <si>
    <t>https://adr.rik.ee/mkm/dokument/13938056</t>
  </si>
  <si>
    <t>Jooksvalt toetuse taotlemiseks avatud</t>
  </si>
  <si>
    <t>https://eis.ee/toetused/suurinvestori-toetus/</t>
  </si>
  <si>
    <t>Link lepingule/taotlusvoorule</t>
  </si>
  <si>
    <t>Info lepingu/taotlusvooru kohta</t>
  </si>
  <si>
    <t>Vahendid EISi omategevusteks ehk programmideks (näit e-residentsus, Work in Estonia, välisinvesteeringute kaasamine, uutele turgudele sisenemine jne) ning halduskuludeks. Ettevõtluse toetamise ja laenude riikliku tagamise seaduse § 2 lg 2 ja lg 3 ning § 4 lg 1</t>
  </si>
  <si>
    <t>Vahendid eraldatakse igal aastal ministri käskkirja ja lepingu alusel, st 2025. a vastavaid dokumente veel ei ole.</t>
  </si>
  <si>
    <t>https://www.riigiteataja.ee/akt/126092023007</t>
  </si>
  <si>
    <t>https://puhkaeestis.ee/et/traveltrade/suurkontsertide-sihtfinantseerimise-programm ;                                                                                                                                                                                                                       https://eis.ee/toetused/dmo-turismijuhtimisorganisatsioonide-sihtfinantseerimise-programm ;                                                                                                                           https://eis.ee/toetused/turismi-tarkvara-toetus/</t>
  </si>
  <si>
    <t>Vahendid eraldatakse igal aastal ministri käskkirja ja lepingu alusel, st 2025. a vastavaid dokumente veel ei ole. Kaks taotlusvooru suletud, üks avatud.</t>
  </si>
  <si>
    <t>TTJA esitas 2025. a riigieelarve seaduse eelnõu II lugemisele ettepaneku lõpetada selle toetuse maksmine seoses eelarve kärbetega.</t>
  </si>
  <si>
    <t>Riigi Tugiteenuste Keskus</t>
  </si>
  <si>
    <t xml:space="preserve">Teadus- ja arendustegevuse korralduse seaduse § 13 lg 1 p 4 </t>
  </si>
  <si>
    <t xml:space="preserve">Vahendid EISi teadus- ja arendustegevuse ja innovatsioonialasteks omategevusteks ning haldus- ja rakenduskuludeks. Teadus- ja arendustegevuse korralduse seaduse § 13 lg 1 p 4 </t>
  </si>
  <si>
    <t>MKM esitas 2024. a riigieelarve seaduse muutmiseks ettepaneku, millega antakse vahendid üle Kliimaministeeriumile, kuna AS A.L.A.R.A. kuulub alates 01.07.2023 nende valitsemisalasse</t>
  </si>
  <si>
    <t>Toetusmeetmed ettevõtetele, asutustele ning organisatsioonidele teadus- ja arendustegevuseks (toetuse saajad ei ole veel täpselt teada)</t>
  </si>
  <si>
    <t>Ministri mitmete erinevate määrustega kehtestatud riigisisesed teadus- ja arendustegevuse ja innovatsioonialased toetused</t>
  </si>
  <si>
    <t>Vahendid eraldatakse igal aastal ministri käskkirja ja lepingute alusel, st 2025. a vastavaid dokumente veel ei ole.</t>
  </si>
  <si>
    <t>https://delta.mkm.ee/dhs/n/compoundWorkflowNodeRef/a9f81d03-16f4-4d86-a9ca-ba99bfed3831</t>
  </si>
  <si>
    <t>Euroopa Komisjoniga 29.12.2022 sõlmitud leping nr 1-7/22-752 Grant Agreement Project 101113143 — EstQCI ning MKMi, RIKSi, Metroserti ja KaMi vahel 15.08.2023 sõlmitud leping EstQCI Consortium Agreement</t>
  </si>
  <si>
    <t>https://adr.rik.ee/mkm/dokument/14101922</t>
  </si>
  <si>
    <t>Majandus- ja infotehnoloogiaministri 25.01.2024 käskkiri nr 10 „Majandus- ja Kommunikatsiooniministeeriumi ja tema valitsemisala asutuste 2024. aasta eelarvete 
kinnitamine“ (sisetehing riigihangete seaduse § 12 tähenduses)</t>
  </si>
  <si>
    <t>Majandus- ja infotehnoloogiaministri 25.01.2024 käskkiri nr 10 „Majandus- ja Kommunikatsiooniministeeriumi ja tema  valitsemisala asutuste 2024. aasta eelarvete 
kinnitamine“ (sisetehing riigihangete seaduse § 12 tähenduses)</t>
  </si>
  <si>
    <t>Majandus- ja infotehnoloogiaministri 25.01.2024 käskkiri nr 10 „Majandus- ja Kommunikatsiooniministeeriumi ja tema  valitsemisala asutuste 2024. aasta eelarvete 
kinnitamine“</t>
  </si>
  <si>
    <t>Tööturumeetmete seadus</t>
  </si>
  <si>
    <t>https://www.riigiteataja.ee/akt/106072023110</t>
  </si>
  <si>
    <t>Töövõimetoetuse seadus</t>
  </si>
  <si>
    <t>https://www.riigiteataja.ee/akt/106072023112</t>
  </si>
  <si>
    <t>Sotsiaalmaksuseadus</t>
  </si>
  <si>
    <t>https://www.riigiteataja.ee/akt/106072023092</t>
  </si>
  <si>
    <t>Töötutoetus töötutele</t>
  </si>
  <si>
    <t>Töövõimetoetus osalise või puuduva töövõimega inimestele</t>
  </si>
  <si>
    <t>Sotsiaalmaks osalise või puuduva töövõimega isikute eest</t>
  </si>
  <si>
    <t>Sotsiaalmaks töötutoetust saavate isikute eest</t>
  </si>
  <si>
    <t>Tervise ja Heaolu Infosüsteemide Keskus</t>
  </si>
  <si>
    <t>Tööinspektsiooni infosüsteemide arenduskuludeks tervise- ja tööministri 06.07.2022. a käskkirja nr 97 „Töötervishoidu ja -ohutust väärtustava töökeskkonna arendamine“ alusel</t>
  </si>
  <si>
    <t>Soolise segregatsiooni vähendamine hariduses ja tööturul. Õigusakt ei ole veel valmis.</t>
  </si>
  <si>
    <t>Oskuste arendamine. Õigusakt ei ole veel valmis.</t>
  </si>
  <si>
    <t>Tööalase konkurentsivõime toetamine–Riigi Teataja</t>
  </si>
  <si>
    <t>Noorte kõrge tööhõive taseme saavutamine ja hoidmine | Riigi Tugiteenuste keskus</t>
  </si>
  <si>
    <t>VV 29.09.2023 määrus nr 90 "Tööhõiveprogramm 2024-2029"</t>
  </si>
  <si>
    <t>Tööhõiveprogramm 2024–2029–Riigi Teataja</t>
  </si>
  <si>
    <t>Majandus- ja infotehnoloogiaministri 19.07.2023. a määrus nr 48 "Tööalase konkurentsivõime toetamine"</t>
  </si>
  <si>
    <t>Tervise- ja tööministri 20.03.2023 käskkiri nr 47 "Ida-Virumaa noorte töövaatlusprogramm"</t>
  </si>
  <si>
    <t>ÕÜF</t>
  </si>
  <si>
    <t>Majandus- ja infotehnoloogiaministri 07.09.2023
käskkiri nr 138 "Põlevkivisektori töötajate tööle asumise ja oskuste arendamise toetamine"</t>
  </si>
  <si>
    <t>https://adr.rik.ee/mkm/dokument/14648139</t>
  </si>
  <si>
    <t>https://adr.rik.ee/som/dokument/12802504</t>
  </si>
  <si>
    <t>https://adr.rik.ee/som/dokument/13883669</t>
  </si>
  <si>
    <t>Tervise- ja tööministri 17.03.2022. a käskkiri nr 50 „Noortele tööturuteenuste osutamine COVID-19 kriisi mõjudest taastumiseks“</t>
  </si>
  <si>
    <t>https://adr.rik.ee/som/dokument/11820036</t>
  </si>
  <si>
    <t>2025. a taotlusvooru valmistatakse praegu ette</t>
  </si>
  <si>
    <t>Ettevõtja sündmusteenuse ja digivärava toetusskeem</t>
  </si>
  <si>
    <r>
      <t xml:space="preserve">Vahendid turismivaldkonna arendamiseks EISi programmide ja majandus- ja infotehnoloogiaministri 21. septembri 2023. a määruse nr 58 "Turismisektori tarkvarade liitumis- ja liidestamistoetus" alusel. Programmdokumendid leitavad failist </t>
    </r>
    <r>
      <rPr>
        <i/>
        <sz val="10"/>
        <color rgb="FF000000"/>
        <rFont val="Times New Roman"/>
        <family val="1"/>
        <charset val="186"/>
      </rPr>
      <t>EIS tegevused (teenused-toetused, õigusaktid).zip.</t>
    </r>
  </si>
  <si>
    <r>
      <t xml:space="preserve">Info määruste, alusdokumentide ja voorude kohta koos linkidega leitav failist </t>
    </r>
    <r>
      <rPr>
        <i/>
        <sz val="10"/>
        <rFont val="Times New Roman"/>
        <family val="1"/>
        <charset val="186"/>
      </rPr>
      <t>EIS toetuste loetelu_2025_04.11.2024</t>
    </r>
    <r>
      <rPr>
        <sz val="10"/>
        <rFont val="Times New Roman"/>
        <family val="1"/>
        <charset val="186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</si>
</sst>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color theme="1"/>
      <name val="Aino"/>
      <family val="2"/>
      <charset val="186"/>
    </font>
    <font>
      <sz val="10"/>
      <color theme="1"/>
      <name val="Calibri Light"/>
      <family val="2"/>
      <charset val="186"/>
      <scheme val="major"/>
    </font>
    <font>
      <sz val="10"/>
      <name val="Arial"/>
      <family val="2"/>
      <charset val="186"/>
    </font>
    <font>
      <u/>
      <sz val="9"/>
      <color theme="10"/>
      <name val="Aino"/>
      <family val="2"/>
      <charset val="186"/>
    </font>
    <font>
      <sz val="8"/>
      <name val="Aino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color rgb="FF003399"/>
      <name val="Times New Roman"/>
      <family val="1"/>
      <charset val="186"/>
    </font>
    <font>
      <b/>
      <sz val="10"/>
      <color rgb="FF000087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sz val="10"/>
      <color rgb="FF20202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rgb="FF0000CC"/>
      <name val="Times New Roman"/>
      <family val="1"/>
      <charset val="186"/>
    </font>
    <font>
      <sz val="10"/>
      <color rgb="FF003399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u/>
      <sz val="10"/>
      <color rgb="FF0070C0"/>
      <name val="Times New Roman"/>
      <family val="1"/>
      <charset val="186"/>
    </font>
    <font>
      <sz val="10"/>
      <color rgb="FF0070C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99C9FE"/>
        <bgColor indexed="64"/>
      </patternFill>
    </fill>
    <fill>
      <patternFill patternType="solid">
        <fgColor rgb="FFBAE6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3" fontId="9" fillId="5" borderId="1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16" fillId="5" borderId="5" xfId="0" applyNumberFormat="1" applyFont="1" applyFill="1" applyBorder="1" applyAlignment="1">
      <alignment horizontal="right" vertical="center" wrapText="1"/>
    </xf>
    <xf numFmtId="0" fontId="17" fillId="0" borderId="1" xfId="2" applyFont="1" applyBorder="1" applyAlignment="1">
      <alignment vertical="center"/>
    </xf>
    <xf numFmtId="0" fontId="17" fillId="0" borderId="1" xfId="2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7" fillId="0" borderId="1" xfId="2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3" fontId="16" fillId="5" borderId="1" xfId="0" applyNumberFormat="1" applyFont="1" applyFill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center" wrapText="1"/>
    </xf>
    <xf numFmtId="0" fontId="17" fillId="0" borderId="1" xfId="2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17" fillId="0" borderId="0" xfId="2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 wrapText="1"/>
    </xf>
    <xf numFmtId="3" fontId="8" fillId="5" borderId="1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3" fontId="5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3" xfId="0" applyFont="1" applyBorder="1"/>
  </cellXfs>
  <cellStyles count="3">
    <cellStyle name="Hüperlink" xfId="2" builtinId="8"/>
    <cellStyle name="Normaallaad" xfId="0" builtinId="0"/>
    <cellStyle name="Normaallaad 10" xfId="1" xr:uid="{AC8DEED6-A530-4B07-A2C8-48E8E65C6997}"/>
  </cellStyles>
  <dxfs count="0"/>
  <tableStyles count="0" defaultTableStyle="TableStyleMedium2" defaultPivotStyle="PivotStyleLight16"/>
  <colors>
    <mruColors>
      <color rgb="FF0000CC"/>
      <color rgb="FF3333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iigiteataja.ee/akt/130062023056" TargetMode="External"/><Relationship Id="rId18" Type="http://schemas.openxmlformats.org/officeDocument/2006/relationships/hyperlink" Target="https://www.riigiteataja.ee/akt/119032019092" TargetMode="External"/><Relationship Id="rId26" Type="http://schemas.openxmlformats.org/officeDocument/2006/relationships/hyperlink" Target="../../../../n/compoundWorkflowNodeRef/a9f81d03-16f4-4d86-a9ca-ba99bfed3831" TargetMode="External"/><Relationship Id="rId39" Type="http://schemas.openxmlformats.org/officeDocument/2006/relationships/hyperlink" Target="https://www.riigiteataja.ee/akt/130062023056" TargetMode="External"/><Relationship Id="rId21" Type="http://schemas.openxmlformats.org/officeDocument/2006/relationships/hyperlink" Target="https://adr.rik.ee/mkm/dokument/13938056" TargetMode="External"/><Relationship Id="rId34" Type="http://schemas.openxmlformats.org/officeDocument/2006/relationships/hyperlink" Target="https://rtk.ee/noorte-korge-toohoive-taseme-saavutamine-ja-hoidmine" TargetMode="External"/><Relationship Id="rId42" Type="http://schemas.openxmlformats.org/officeDocument/2006/relationships/hyperlink" Target="https://www.riigiteataja.ee/akt/120062023004" TargetMode="External"/><Relationship Id="rId7" Type="http://schemas.openxmlformats.org/officeDocument/2006/relationships/hyperlink" Target="https://www.riigiteataja.ee/akt/122042023004" TargetMode="External"/><Relationship Id="rId2" Type="http://schemas.openxmlformats.org/officeDocument/2006/relationships/hyperlink" Target="https://www.riigiteataja.ee/akt/113072023079?leiaKehtiv" TargetMode="External"/><Relationship Id="rId16" Type="http://schemas.openxmlformats.org/officeDocument/2006/relationships/hyperlink" Target="https://www.riigiteataja.ee/akt/119032019092" TargetMode="External"/><Relationship Id="rId20" Type="http://schemas.openxmlformats.org/officeDocument/2006/relationships/hyperlink" Target="https://www.riigiteataja.ee/akt/103022023011" TargetMode="External"/><Relationship Id="rId29" Type="http://schemas.openxmlformats.org/officeDocument/2006/relationships/hyperlink" Target="https://www.riigiteataja.ee/akt/106072023112" TargetMode="External"/><Relationship Id="rId41" Type="http://schemas.openxmlformats.org/officeDocument/2006/relationships/hyperlink" Target="https://www.riigiteataja.ee/akt/130062023056" TargetMode="External"/><Relationship Id="rId1" Type="http://schemas.openxmlformats.org/officeDocument/2006/relationships/hyperlink" Target="https://www.riigiteataja.ee/akt/113122022023" TargetMode="External"/><Relationship Id="rId6" Type="http://schemas.openxmlformats.org/officeDocument/2006/relationships/hyperlink" Target="https://www.riigiteataja.ee/akt/120062023004" TargetMode="External"/><Relationship Id="rId11" Type="http://schemas.openxmlformats.org/officeDocument/2006/relationships/hyperlink" Target="https://www.riigiteataja.ee/akt/108102024027" TargetMode="External"/><Relationship Id="rId24" Type="http://schemas.openxmlformats.org/officeDocument/2006/relationships/hyperlink" Target="../../../../n/compoundWorkflowNodeRef/a9f81d03-16f4-4d86-a9ca-ba99bfed3831" TargetMode="External"/><Relationship Id="rId32" Type="http://schemas.openxmlformats.org/officeDocument/2006/relationships/hyperlink" Target="https://www.riigiteataja.ee/akt/103052024002?leiaKehtiv" TargetMode="External"/><Relationship Id="rId37" Type="http://schemas.openxmlformats.org/officeDocument/2006/relationships/hyperlink" Target="https://adr.rik.ee/som/dokument/13883669" TargetMode="External"/><Relationship Id="rId40" Type="http://schemas.openxmlformats.org/officeDocument/2006/relationships/hyperlink" Target="https://www.riigiteataja.ee/akt/130062023056" TargetMode="External"/><Relationship Id="rId5" Type="http://schemas.openxmlformats.org/officeDocument/2006/relationships/hyperlink" Target="http://www.riigiteataja.ee/akt/119022019032" TargetMode="External"/><Relationship Id="rId15" Type="http://schemas.openxmlformats.org/officeDocument/2006/relationships/hyperlink" Target="https://www.riigiteataja.ee/akt/130062023056" TargetMode="External"/><Relationship Id="rId23" Type="http://schemas.openxmlformats.org/officeDocument/2006/relationships/hyperlink" Target="https://puhkaeestis.ee/et/traveltrade/suurkontsertide-sihtfinantseerimise-programm" TargetMode="External"/><Relationship Id="rId28" Type="http://schemas.openxmlformats.org/officeDocument/2006/relationships/hyperlink" Target="https://www.riigiteataja.ee/akt/106072023110" TargetMode="External"/><Relationship Id="rId36" Type="http://schemas.openxmlformats.org/officeDocument/2006/relationships/hyperlink" Target="https://adr.rik.ee/som/dokument/12802504" TargetMode="External"/><Relationship Id="rId10" Type="http://schemas.openxmlformats.org/officeDocument/2006/relationships/hyperlink" Target="https://www.riigiteataja.ee/akt/111062024002" TargetMode="External"/><Relationship Id="rId19" Type="http://schemas.openxmlformats.org/officeDocument/2006/relationships/hyperlink" Target="https://www.riigiteataja.ee/akt/106072023132" TargetMode="External"/><Relationship Id="rId31" Type="http://schemas.openxmlformats.org/officeDocument/2006/relationships/hyperlink" Target="https://www.riigiteataja.ee/akt/106072023092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riigiteataja.ee/akt/130042024017" TargetMode="External"/><Relationship Id="rId9" Type="http://schemas.openxmlformats.org/officeDocument/2006/relationships/hyperlink" Target="https://www.riigiteataja.ee/akt/130062023009" TargetMode="External"/><Relationship Id="rId14" Type="http://schemas.openxmlformats.org/officeDocument/2006/relationships/hyperlink" Target="https://www.riigiteataja.ee/akt/130062023056" TargetMode="External"/><Relationship Id="rId22" Type="http://schemas.openxmlformats.org/officeDocument/2006/relationships/hyperlink" Target="https://eis.ee/toetused/suurinvestori-toetus/" TargetMode="External"/><Relationship Id="rId27" Type="http://schemas.openxmlformats.org/officeDocument/2006/relationships/hyperlink" Target="https://adr.rik.ee/mkm/dokument/14101922" TargetMode="External"/><Relationship Id="rId30" Type="http://schemas.openxmlformats.org/officeDocument/2006/relationships/hyperlink" Target="https://www.riigiteataja.ee/akt/106072023092" TargetMode="External"/><Relationship Id="rId35" Type="http://schemas.openxmlformats.org/officeDocument/2006/relationships/hyperlink" Target="https://adr.rik.ee/mkm/dokument/14648139" TargetMode="External"/><Relationship Id="rId43" Type="http://schemas.openxmlformats.org/officeDocument/2006/relationships/hyperlink" Target="https://www.riigiteataja.ee/akt/130062023056" TargetMode="External"/><Relationship Id="rId8" Type="http://schemas.openxmlformats.org/officeDocument/2006/relationships/hyperlink" Target="https://www.riigiteataja.ee/akt/122042023004" TargetMode="External"/><Relationship Id="rId3" Type="http://schemas.openxmlformats.org/officeDocument/2006/relationships/hyperlink" Target="https://www.riigiteataja.ee/akt/113072023079?leiaKehtiv" TargetMode="External"/><Relationship Id="rId12" Type="http://schemas.openxmlformats.org/officeDocument/2006/relationships/hyperlink" Target="https://www.riigiteataja.ee/akt/130062023056" TargetMode="External"/><Relationship Id="rId17" Type="http://schemas.openxmlformats.org/officeDocument/2006/relationships/hyperlink" Target="https://www.riigiteataja.ee/akt/119032019092" TargetMode="External"/><Relationship Id="rId25" Type="http://schemas.openxmlformats.org/officeDocument/2006/relationships/hyperlink" Target="../../../../n/compoundWorkflowNodeRef/a9f81d03-16f4-4d86-a9ca-ba99bfed3831" TargetMode="External"/><Relationship Id="rId33" Type="http://schemas.openxmlformats.org/officeDocument/2006/relationships/hyperlink" Target="https://www.riigiteataja.ee/akt/121072023002?leiaKehtiv" TargetMode="External"/><Relationship Id="rId38" Type="http://schemas.openxmlformats.org/officeDocument/2006/relationships/hyperlink" Target="https://adr.rik.ee/som/dokument/118200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1D16-18BC-44EB-BD63-7B7C771A5A19}">
  <dimension ref="A2:J55"/>
  <sheetViews>
    <sheetView tabSelected="1" zoomScale="90" zoomScaleNormal="90" workbookViewId="0">
      <selection activeCell="F4" sqref="F4"/>
    </sheetView>
  </sheetViews>
  <sheetFormatPr defaultColWidth="9.07421875" defaultRowHeight="13" x14ac:dyDescent="0.3"/>
  <cols>
    <col min="1" max="1" width="32" style="2" customWidth="1"/>
    <col min="2" max="2" width="5.53515625" style="2" customWidth="1"/>
    <col min="3" max="3" width="10.15234375" style="1" customWidth="1"/>
    <col min="4" max="4" width="11.3046875" style="1" customWidth="1"/>
    <col min="5" max="5" width="11" style="1" customWidth="1"/>
    <col min="6" max="6" width="11.15234375" style="1" customWidth="1"/>
    <col min="7" max="7" width="37.765625" style="1" customWidth="1"/>
    <col min="8" max="8" width="33" style="3" customWidth="1"/>
    <col min="9" max="9" width="37.921875" style="1" customWidth="1"/>
    <col min="10" max="10" width="35.69140625" style="1" customWidth="1"/>
    <col min="11" max="16384" width="9.07421875" style="1"/>
  </cols>
  <sheetData>
    <row r="2" spans="1:10" s="5" customFormat="1" x14ac:dyDescent="0.3">
      <c r="A2" s="38" t="s">
        <v>44</v>
      </c>
      <c r="B2" s="4"/>
      <c r="H2" s="6"/>
    </row>
    <row r="3" spans="1:10" s="5" customFormat="1" x14ac:dyDescent="0.3">
      <c r="A3" s="4"/>
      <c r="B3" s="4"/>
      <c r="H3" s="6"/>
    </row>
    <row r="4" spans="1:10" s="5" customFormat="1" x14ac:dyDescent="0.3">
      <c r="A4" s="4"/>
      <c r="B4" s="4"/>
      <c r="F4" s="56"/>
      <c r="H4" s="6"/>
    </row>
    <row r="5" spans="1:10" s="5" customFormat="1" x14ac:dyDescent="0.3">
      <c r="A5" s="58" t="s">
        <v>5</v>
      </c>
      <c r="B5" s="7" t="s">
        <v>17</v>
      </c>
      <c r="C5" s="57">
        <v>2024</v>
      </c>
      <c r="D5" s="57"/>
      <c r="E5" s="57">
        <v>2025</v>
      </c>
      <c r="F5" s="57"/>
      <c r="G5" s="8"/>
      <c r="H5" s="8"/>
      <c r="I5" s="8"/>
      <c r="J5" s="8"/>
    </row>
    <row r="6" spans="1:10" s="5" customFormat="1" ht="26" x14ac:dyDescent="0.3">
      <c r="A6" s="59"/>
      <c r="B6" s="7"/>
      <c r="C6" s="8" t="s">
        <v>0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49</v>
      </c>
      <c r="I6" s="8" t="s">
        <v>66</v>
      </c>
      <c r="J6" s="8" t="s">
        <v>65</v>
      </c>
    </row>
    <row r="7" spans="1:10" s="6" customFormat="1" x14ac:dyDescent="0.25">
      <c r="A7" s="9" t="s">
        <v>45</v>
      </c>
      <c r="B7" s="9"/>
      <c r="C7" s="10">
        <f>SUM(C8,C21,C30,C36,C50)</f>
        <v>-828568</v>
      </c>
      <c r="D7" s="10">
        <f>SUM(D8,D21,D30,D36,D50)</f>
        <v>-125936</v>
      </c>
      <c r="E7" s="10">
        <f>SUM(E8,E21,E30,E36,E50)</f>
        <v>-814752.44699970004</v>
      </c>
      <c r="F7" s="10">
        <f>SUM(F8,F21,F30,F36,F50)</f>
        <v>-60971</v>
      </c>
      <c r="G7" s="10"/>
      <c r="H7" s="10"/>
      <c r="I7" s="10"/>
      <c r="J7" s="10"/>
    </row>
    <row r="8" spans="1:10" s="6" customFormat="1" x14ac:dyDescent="0.25">
      <c r="A8" s="11" t="s">
        <v>6</v>
      </c>
      <c r="B8" s="12"/>
      <c r="C8" s="13">
        <f>SUM(C9:C20)</f>
        <v>-75421</v>
      </c>
      <c r="D8" s="13">
        <f>SUM(D9:D20)</f>
        <v>-76921</v>
      </c>
      <c r="E8" s="13">
        <f>SUM(E9:E20)</f>
        <v>-69682.108999699994</v>
      </c>
      <c r="F8" s="13">
        <f>SUM(F9:F20)</f>
        <v>-59002</v>
      </c>
      <c r="G8" s="13"/>
      <c r="H8" s="39"/>
      <c r="I8" s="14"/>
      <c r="J8" s="45"/>
    </row>
    <row r="9" spans="1:10" s="6" customFormat="1" ht="65" x14ac:dyDescent="0.25">
      <c r="A9" s="15" t="s">
        <v>10</v>
      </c>
      <c r="B9" s="15" t="s">
        <v>18</v>
      </c>
      <c r="C9" s="16">
        <f>-20268-3999+8487</f>
        <v>-15780</v>
      </c>
      <c r="D9" s="16">
        <v>0</v>
      </c>
      <c r="E9" s="17">
        <f>-31912-1638+12034-1639</f>
        <v>-23155</v>
      </c>
      <c r="F9" s="18">
        <v>0</v>
      </c>
      <c r="G9" s="19" t="s">
        <v>67</v>
      </c>
      <c r="H9" s="40" t="s">
        <v>53</v>
      </c>
      <c r="I9" s="20" t="s">
        <v>68</v>
      </c>
      <c r="J9" s="40"/>
    </row>
    <row r="10" spans="1:10" s="6" customFormat="1" ht="78" x14ac:dyDescent="0.25">
      <c r="A10" s="15" t="s">
        <v>10</v>
      </c>
      <c r="B10" s="15" t="s">
        <v>18</v>
      </c>
      <c r="C10" s="16">
        <v>-8487</v>
      </c>
      <c r="D10" s="16">
        <v>0</v>
      </c>
      <c r="E10" s="17">
        <f>-10396.1089997</f>
        <v>-10396.1089997</v>
      </c>
      <c r="F10" s="18">
        <v>0</v>
      </c>
      <c r="G10" s="19" t="s">
        <v>115</v>
      </c>
      <c r="H10" s="40" t="s">
        <v>69</v>
      </c>
      <c r="I10" s="20" t="s">
        <v>71</v>
      </c>
      <c r="J10" s="41" t="s">
        <v>70</v>
      </c>
    </row>
    <row r="11" spans="1:10" s="6" customFormat="1" ht="65" x14ac:dyDescent="0.25">
      <c r="A11" s="15" t="s">
        <v>10</v>
      </c>
      <c r="B11" s="15" t="s">
        <v>18</v>
      </c>
      <c r="C11" s="16">
        <v>0</v>
      </c>
      <c r="D11" s="16">
        <v>-1500</v>
      </c>
      <c r="E11" s="16">
        <v>0</v>
      </c>
      <c r="F11" s="16">
        <v>-1300</v>
      </c>
      <c r="G11" s="46" t="s">
        <v>25</v>
      </c>
      <c r="H11" s="41" t="s">
        <v>46</v>
      </c>
      <c r="I11" s="22" t="s">
        <v>63</v>
      </c>
      <c r="J11" s="47" t="s">
        <v>64</v>
      </c>
    </row>
    <row r="12" spans="1:10" s="6" customFormat="1" ht="46" customHeight="1" x14ac:dyDescent="0.25">
      <c r="A12" s="15" t="s">
        <v>7</v>
      </c>
      <c r="B12" s="15" t="s">
        <v>18</v>
      </c>
      <c r="C12" s="16">
        <f>-179+17</f>
        <v>-162</v>
      </c>
      <c r="D12" s="16">
        <v>0</v>
      </c>
      <c r="E12" s="16">
        <f>-179+17</f>
        <v>-162</v>
      </c>
      <c r="F12" s="16">
        <v>0</v>
      </c>
      <c r="G12" s="21" t="s">
        <v>26</v>
      </c>
      <c r="H12" s="42"/>
      <c r="I12" s="20" t="s">
        <v>68</v>
      </c>
      <c r="J12" s="40"/>
    </row>
    <row r="13" spans="1:10" s="6" customFormat="1" ht="39" x14ac:dyDescent="0.25">
      <c r="A13" s="15" t="s">
        <v>7</v>
      </c>
      <c r="B13" s="15" t="s">
        <v>18</v>
      </c>
      <c r="C13" s="16">
        <v>-17</v>
      </c>
      <c r="D13" s="16">
        <v>0</v>
      </c>
      <c r="E13" s="16">
        <v>-17</v>
      </c>
      <c r="F13" s="16">
        <v>0</v>
      </c>
      <c r="G13" s="20" t="s">
        <v>39</v>
      </c>
      <c r="H13" s="40" t="s">
        <v>61</v>
      </c>
      <c r="I13" s="20" t="s">
        <v>68</v>
      </c>
      <c r="J13" s="40"/>
    </row>
    <row r="14" spans="1:10" s="6" customFormat="1" ht="26" x14ac:dyDescent="0.25">
      <c r="A14" s="15" t="s">
        <v>27</v>
      </c>
      <c r="B14" s="15" t="s">
        <v>18</v>
      </c>
      <c r="C14" s="16">
        <v>-390</v>
      </c>
      <c r="D14" s="16">
        <v>0</v>
      </c>
      <c r="E14" s="16">
        <v>-390</v>
      </c>
      <c r="F14" s="16">
        <v>0</v>
      </c>
      <c r="G14" s="19" t="s">
        <v>28</v>
      </c>
      <c r="H14" s="40" t="s">
        <v>60</v>
      </c>
      <c r="I14" s="20" t="s">
        <v>68</v>
      </c>
      <c r="J14" s="40"/>
    </row>
    <row r="15" spans="1:10" s="6" customFormat="1" ht="39" x14ac:dyDescent="0.25">
      <c r="A15" s="23" t="s">
        <v>32</v>
      </c>
      <c r="B15" s="15" t="s">
        <v>18</v>
      </c>
      <c r="C15" s="16">
        <v>-20</v>
      </c>
      <c r="D15" s="16">
        <v>0</v>
      </c>
      <c r="E15" s="16">
        <v>-20</v>
      </c>
      <c r="F15" s="16">
        <v>0</v>
      </c>
      <c r="G15" s="24" t="s">
        <v>16</v>
      </c>
      <c r="H15" s="40" t="s">
        <v>50</v>
      </c>
      <c r="I15" s="20" t="s">
        <v>72</v>
      </c>
      <c r="J15" s="42"/>
    </row>
    <row r="16" spans="1:10" s="6" customFormat="1" ht="57" customHeight="1" x14ac:dyDescent="0.25">
      <c r="A16" s="23" t="s">
        <v>8</v>
      </c>
      <c r="B16" s="15" t="s">
        <v>18</v>
      </c>
      <c r="C16" s="16">
        <v>-360</v>
      </c>
      <c r="D16" s="16">
        <v>0</v>
      </c>
      <c r="E16" s="16">
        <v>-360</v>
      </c>
      <c r="F16" s="16">
        <v>0</v>
      </c>
      <c r="G16" s="19" t="s">
        <v>85</v>
      </c>
      <c r="H16" s="41" t="s">
        <v>80</v>
      </c>
      <c r="I16" s="20" t="s">
        <v>68</v>
      </c>
      <c r="J16" s="42"/>
    </row>
    <row r="17" spans="1:10" s="6" customFormat="1" ht="26" x14ac:dyDescent="0.25">
      <c r="A17" s="23" t="s">
        <v>9</v>
      </c>
      <c r="B17" s="15" t="s">
        <v>18</v>
      </c>
      <c r="C17" s="16">
        <v>-3441</v>
      </c>
      <c r="D17" s="16">
        <v>0</v>
      </c>
      <c r="E17" s="16">
        <v>-5050</v>
      </c>
      <c r="F17" s="16">
        <v>0</v>
      </c>
      <c r="G17" s="48" t="s">
        <v>29</v>
      </c>
      <c r="H17" s="40" t="s">
        <v>55</v>
      </c>
      <c r="I17" s="20" t="s">
        <v>68</v>
      </c>
      <c r="J17" s="42"/>
    </row>
    <row r="18" spans="1:10" s="6" customFormat="1" ht="39" x14ac:dyDescent="0.25">
      <c r="A18" s="23" t="s">
        <v>73</v>
      </c>
      <c r="B18" s="25" t="s">
        <v>37</v>
      </c>
      <c r="C18" s="16">
        <v>-1727</v>
      </c>
      <c r="D18" s="16">
        <v>0</v>
      </c>
      <c r="E18" s="16">
        <v>0</v>
      </c>
      <c r="F18" s="16">
        <v>-2087</v>
      </c>
      <c r="G18" s="26" t="s">
        <v>38</v>
      </c>
      <c r="H18" s="43" t="s">
        <v>51</v>
      </c>
      <c r="I18" s="6" t="s">
        <v>114</v>
      </c>
      <c r="J18" s="42"/>
    </row>
    <row r="19" spans="1:10" s="37" customFormat="1" ht="39" x14ac:dyDescent="0.25">
      <c r="A19" s="15" t="s">
        <v>10</v>
      </c>
      <c r="B19" s="27" t="s">
        <v>40</v>
      </c>
      <c r="C19" s="17">
        <v>-27458</v>
      </c>
      <c r="D19" s="17">
        <v>-400</v>
      </c>
      <c r="E19" s="17">
        <f>-29322+12450</f>
        <v>-16872</v>
      </c>
      <c r="F19" s="17">
        <f>-14000+13000</f>
        <v>-1000</v>
      </c>
      <c r="G19" s="26" t="s">
        <v>36</v>
      </c>
      <c r="H19" s="40" t="s">
        <v>56</v>
      </c>
      <c r="I19" s="25" t="s">
        <v>116</v>
      </c>
      <c r="J19" s="42"/>
    </row>
    <row r="20" spans="1:10" s="37" customFormat="1" ht="39" x14ac:dyDescent="0.25">
      <c r="A20" s="15" t="s">
        <v>10</v>
      </c>
      <c r="B20" s="27" t="s">
        <v>37</v>
      </c>
      <c r="C20" s="17">
        <f>-579-17000</f>
        <v>-17579</v>
      </c>
      <c r="D20" s="17">
        <f>-25021-50000</f>
        <v>-75021</v>
      </c>
      <c r="E20" s="17">
        <f>-810-12450</f>
        <v>-13260</v>
      </c>
      <c r="F20" s="17">
        <f>-43702+2087-13000</f>
        <v>-54615</v>
      </c>
      <c r="G20" s="26" t="s">
        <v>38</v>
      </c>
      <c r="H20" s="40" t="s">
        <v>51</v>
      </c>
      <c r="I20" s="25" t="s">
        <v>116</v>
      </c>
      <c r="J20" s="42"/>
    </row>
    <row r="21" spans="1:10" s="6" customFormat="1" x14ac:dyDescent="0.25">
      <c r="A21" s="12" t="s">
        <v>15</v>
      </c>
      <c r="B21" s="28"/>
      <c r="C21" s="13">
        <f>SUM(C22:C29)</f>
        <v>-102501</v>
      </c>
      <c r="D21" s="13">
        <f>SUM(D22:D29)</f>
        <v>0</v>
      </c>
      <c r="E21" s="13">
        <f>SUM(E22:E29)</f>
        <v>-94170</v>
      </c>
      <c r="F21" s="13">
        <f>SUM(F22:F29)</f>
        <v>0</v>
      </c>
      <c r="G21" s="29"/>
      <c r="H21" s="44"/>
      <c r="I21" s="30"/>
      <c r="J21" s="44"/>
    </row>
    <row r="22" spans="1:10" s="6" customFormat="1" ht="73" customHeight="1" x14ac:dyDescent="0.25">
      <c r="A22" s="15" t="s">
        <v>31</v>
      </c>
      <c r="B22" s="15" t="s">
        <v>18</v>
      </c>
      <c r="C22" s="16">
        <v>-185</v>
      </c>
      <c r="D22" s="16">
        <v>0</v>
      </c>
      <c r="E22" s="17">
        <v>0</v>
      </c>
      <c r="F22" s="16">
        <v>0</v>
      </c>
      <c r="G22" s="19" t="s">
        <v>84</v>
      </c>
      <c r="H22" s="41" t="s">
        <v>80</v>
      </c>
      <c r="I22" s="20" t="s">
        <v>76</v>
      </c>
      <c r="J22" s="42"/>
    </row>
    <row r="23" spans="1:10" s="6" customFormat="1" ht="26" x14ac:dyDescent="0.25">
      <c r="A23" s="15" t="s">
        <v>7</v>
      </c>
      <c r="B23" s="15" t="s">
        <v>18</v>
      </c>
      <c r="C23" s="16">
        <v>-4040</v>
      </c>
      <c r="D23" s="16">
        <v>0</v>
      </c>
      <c r="E23" s="17">
        <v>-1067</v>
      </c>
      <c r="F23" s="16">
        <v>0</v>
      </c>
      <c r="G23" s="19" t="s">
        <v>35</v>
      </c>
      <c r="H23" s="40" t="s">
        <v>57</v>
      </c>
      <c r="I23" s="20" t="s">
        <v>68</v>
      </c>
      <c r="J23" s="40"/>
    </row>
    <row r="24" spans="1:10" s="6" customFormat="1" ht="52" x14ac:dyDescent="0.25">
      <c r="A24" s="15" t="s">
        <v>10</v>
      </c>
      <c r="B24" s="15" t="s">
        <v>18</v>
      </c>
      <c r="C24" s="16">
        <f>-44030-3991-1000+3015+41015</f>
        <v>-4991</v>
      </c>
      <c r="D24" s="16">
        <v>0</v>
      </c>
      <c r="E24" s="17">
        <f>-1000-50063+49525-600-1150-1567</f>
        <v>-4855</v>
      </c>
      <c r="F24" s="16">
        <v>0</v>
      </c>
      <c r="G24" s="19" t="s">
        <v>75</v>
      </c>
      <c r="H24" s="40" t="s">
        <v>57</v>
      </c>
      <c r="I24" s="20" t="s">
        <v>68</v>
      </c>
      <c r="J24" s="42"/>
    </row>
    <row r="25" spans="1:10" s="6" customFormat="1" ht="39" x14ac:dyDescent="0.25">
      <c r="A25" s="15" t="s">
        <v>10</v>
      </c>
      <c r="B25" s="15" t="s">
        <v>18</v>
      </c>
      <c r="C25" s="16">
        <v>-41015</v>
      </c>
      <c r="D25" s="16">
        <v>0</v>
      </c>
      <c r="E25" s="17">
        <v>-46208</v>
      </c>
      <c r="F25" s="16">
        <v>0</v>
      </c>
      <c r="G25" s="19" t="s">
        <v>78</v>
      </c>
      <c r="H25" s="40"/>
      <c r="I25" s="25" t="s">
        <v>116</v>
      </c>
      <c r="J25" s="42"/>
    </row>
    <row r="26" spans="1:10" s="37" customFormat="1" ht="39" x14ac:dyDescent="0.25">
      <c r="A26" s="27" t="s">
        <v>77</v>
      </c>
      <c r="B26" s="27" t="s">
        <v>18</v>
      </c>
      <c r="C26" s="17">
        <v>-15283</v>
      </c>
      <c r="D26" s="17">
        <v>0</v>
      </c>
      <c r="E26" s="17">
        <f>-12598+1620</f>
        <v>-10978</v>
      </c>
      <c r="F26" s="17">
        <v>0</v>
      </c>
      <c r="G26" s="26" t="s">
        <v>74</v>
      </c>
      <c r="H26" s="40" t="s">
        <v>57</v>
      </c>
      <c r="I26" s="20" t="s">
        <v>79</v>
      </c>
      <c r="J26" s="42"/>
    </row>
    <row r="27" spans="1:10" s="6" customFormat="1" x14ac:dyDescent="0.25">
      <c r="A27" s="15" t="s">
        <v>10</v>
      </c>
      <c r="B27" s="15" t="s">
        <v>33</v>
      </c>
      <c r="C27" s="16">
        <v>-13400</v>
      </c>
      <c r="D27" s="16">
        <v>0</v>
      </c>
      <c r="E27" s="16">
        <v>-8973</v>
      </c>
      <c r="F27" s="16">
        <v>0</v>
      </c>
      <c r="G27" s="48" t="s">
        <v>34</v>
      </c>
      <c r="H27" s="40" t="s">
        <v>54</v>
      </c>
      <c r="I27" s="20" t="s">
        <v>59</v>
      </c>
      <c r="J27" s="40" t="s">
        <v>62</v>
      </c>
    </row>
    <row r="28" spans="1:10" s="37" customFormat="1" ht="40" customHeight="1" x14ac:dyDescent="0.25">
      <c r="A28" s="15" t="s">
        <v>10</v>
      </c>
      <c r="B28" s="27" t="s">
        <v>40</v>
      </c>
      <c r="C28" s="17">
        <v>-20771</v>
      </c>
      <c r="D28" s="17">
        <v>0</v>
      </c>
      <c r="E28" s="17">
        <v>-22089</v>
      </c>
      <c r="F28" s="17">
        <v>0</v>
      </c>
      <c r="G28" s="26" t="s">
        <v>36</v>
      </c>
      <c r="H28" s="40" t="s">
        <v>56</v>
      </c>
      <c r="I28" s="25" t="s">
        <v>116</v>
      </c>
      <c r="J28" s="42"/>
    </row>
    <row r="29" spans="1:10" s="37" customFormat="1" ht="52" x14ac:dyDescent="0.25">
      <c r="A29" s="15" t="s">
        <v>10</v>
      </c>
      <c r="B29" s="27" t="s">
        <v>41</v>
      </c>
      <c r="C29" s="17">
        <v>-2816</v>
      </c>
      <c r="D29" s="17">
        <v>0</v>
      </c>
      <c r="E29" s="17">
        <v>0</v>
      </c>
      <c r="F29" s="17">
        <v>0</v>
      </c>
      <c r="G29" s="26" t="s">
        <v>43</v>
      </c>
      <c r="H29" s="40" t="s">
        <v>52</v>
      </c>
      <c r="I29" s="25" t="s">
        <v>116</v>
      </c>
      <c r="J29" s="42"/>
    </row>
    <row r="30" spans="1:10" s="6" customFormat="1" x14ac:dyDescent="0.25">
      <c r="A30" s="12" t="s">
        <v>14</v>
      </c>
      <c r="B30" s="28"/>
      <c r="C30" s="13">
        <f>SUM(C31:C35)</f>
        <v>-10524</v>
      </c>
      <c r="D30" s="13">
        <f t="shared" ref="D30:F30" si="0">SUM(D31:D35)</f>
        <v>-49015</v>
      </c>
      <c r="E30" s="13">
        <f t="shared" si="0"/>
        <v>0</v>
      </c>
      <c r="F30" s="13">
        <f t="shared" si="0"/>
        <v>0</v>
      </c>
      <c r="G30" s="29"/>
      <c r="H30" s="44"/>
      <c r="I30" s="30"/>
      <c r="J30" s="44"/>
    </row>
    <row r="31" spans="1:10" s="6" customFormat="1" ht="52" x14ac:dyDescent="0.25">
      <c r="A31" s="15" t="s">
        <v>7</v>
      </c>
      <c r="B31" s="15" t="s">
        <v>18</v>
      </c>
      <c r="C31" s="16">
        <v>-136</v>
      </c>
      <c r="D31" s="16">
        <v>-25</v>
      </c>
      <c r="E31" s="16">
        <v>0</v>
      </c>
      <c r="F31" s="16">
        <v>0</v>
      </c>
      <c r="G31" s="31" t="s">
        <v>81</v>
      </c>
      <c r="H31" s="49" t="s">
        <v>82</v>
      </c>
      <c r="I31" s="22"/>
      <c r="J31" s="42"/>
    </row>
    <row r="32" spans="1:10" s="6" customFormat="1" ht="71.5" customHeight="1" x14ac:dyDescent="0.25">
      <c r="A32" s="15" t="s">
        <v>11</v>
      </c>
      <c r="B32" s="15" t="s">
        <v>18</v>
      </c>
      <c r="C32" s="16">
        <v>-3109</v>
      </c>
      <c r="D32" s="16">
        <v>-120</v>
      </c>
      <c r="E32" s="16">
        <v>0</v>
      </c>
      <c r="F32" s="16">
        <v>0</v>
      </c>
      <c r="G32" s="19" t="s">
        <v>83</v>
      </c>
      <c r="H32" s="41" t="s">
        <v>80</v>
      </c>
      <c r="I32" s="22"/>
      <c r="J32" s="42"/>
    </row>
    <row r="33" spans="1:10" s="6" customFormat="1" ht="26" x14ac:dyDescent="0.25">
      <c r="A33" s="15" t="s">
        <v>10</v>
      </c>
      <c r="B33" s="27" t="s">
        <v>40</v>
      </c>
      <c r="D33" s="16">
        <v>-400</v>
      </c>
      <c r="E33" s="16">
        <v>0</v>
      </c>
      <c r="F33" s="16">
        <v>0</v>
      </c>
      <c r="G33" s="26" t="s">
        <v>36</v>
      </c>
      <c r="H33" s="40" t="s">
        <v>56</v>
      </c>
      <c r="I33" s="22"/>
      <c r="J33" s="42"/>
    </row>
    <row r="34" spans="1:10" s="37" customFormat="1" ht="31" customHeight="1" x14ac:dyDescent="0.25">
      <c r="A34" s="23" t="s">
        <v>73</v>
      </c>
      <c r="B34" s="27" t="s">
        <v>40</v>
      </c>
      <c r="C34" s="17">
        <f>-3500</f>
        <v>-3500</v>
      </c>
      <c r="D34" s="17">
        <f>-39120+400</f>
        <v>-38720</v>
      </c>
      <c r="E34" s="17">
        <v>0</v>
      </c>
      <c r="F34" s="17">
        <v>0</v>
      </c>
      <c r="G34" s="26" t="s">
        <v>36</v>
      </c>
      <c r="H34" s="40" t="s">
        <v>56</v>
      </c>
      <c r="I34" s="34"/>
      <c r="J34" s="42"/>
    </row>
    <row r="35" spans="1:10" s="37" customFormat="1" ht="39" x14ac:dyDescent="0.25">
      <c r="A35" s="23" t="s">
        <v>73</v>
      </c>
      <c r="B35" s="27" t="s">
        <v>37</v>
      </c>
      <c r="C35" s="17">
        <v>-3779</v>
      </c>
      <c r="D35" s="17">
        <v>-9750</v>
      </c>
      <c r="E35" s="17">
        <v>0</v>
      </c>
      <c r="F35" s="17">
        <v>0</v>
      </c>
      <c r="G35" s="26" t="s">
        <v>38</v>
      </c>
      <c r="H35" s="40" t="s">
        <v>52</v>
      </c>
      <c r="I35" s="34"/>
      <c r="J35" s="42"/>
    </row>
    <row r="36" spans="1:10" s="6" customFormat="1" x14ac:dyDescent="0.25">
      <c r="A36" s="12" t="s">
        <v>12</v>
      </c>
      <c r="B36" s="28"/>
      <c r="C36" s="13">
        <f>SUM(C37:C49)</f>
        <v>-639028</v>
      </c>
      <c r="D36" s="13">
        <f t="shared" ref="D36:F36" si="1">SUM(D37:D49)</f>
        <v>0</v>
      </c>
      <c r="E36" s="13">
        <f t="shared" si="1"/>
        <v>-649964.33800000011</v>
      </c>
      <c r="F36" s="13">
        <f t="shared" si="1"/>
        <v>-1969</v>
      </c>
      <c r="G36" s="32"/>
      <c r="H36" s="44"/>
      <c r="I36" s="30"/>
      <c r="J36" s="44"/>
    </row>
    <row r="37" spans="1:10" s="6" customFormat="1" x14ac:dyDescent="0.25">
      <c r="A37" s="15" t="s">
        <v>13</v>
      </c>
      <c r="B37" s="15" t="s">
        <v>18</v>
      </c>
      <c r="C37" s="16">
        <v>-18</v>
      </c>
      <c r="D37" s="16">
        <v>0</v>
      </c>
      <c r="E37" s="16">
        <v>0</v>
      </c>
      <c r="F37" s="16">
        <v>0</v>
      </c>
      <c r="G37" s="6" t="s">
        <v>30</v>
      </c>
      <c r="H37" s="40" t="s">
        <v>58</v>
      </c>
      <c r="I37" s="22"/>
      <c r="J37" s="42"/>
    </row>
    <row r="38" spans="1:10" s="6" customFormat="1" x14ac:dyDescent="0.25">
      <c r="A38" s="15" t="s">
        <v>13</v>
      </c>
      <c r="B38" s="15" t="s">
        <v>18</v>
      </c>
      <c r="C38" s="16">
        <v>-47668</v>
      </c>
      <c r="D38" s="16">
        <v>0</v>
      </c>
      <c r="E38" s="16">
        <v>-52170.728999999999</v>
      </c>
      <c r="F38" s="16">
        <v>0</v>
      </c>
      <c r="G38" s="22" t="s">
        <v>86</v>
      </c>
      <c r="H38" s="40" t="s">
        <v>87</v>
      </c>
      <c r="I38" s="22" t="s">
        <v>92</v>
      </c>
      <c r="J38" s="42"/>
    </row>
    <row r="39" spans="1:10" s="6" customFormat="1" x14ac:dyDescent="0.25">
      <c r="A39" s="15" t="s">
        <v>13</v>
      </c>
      <c r="B39" s="15" t="s">
        <v>18</v>
      </c>
      <c r="C39" s="16">
        <v>-491022</v>
      </c>
      <c r="D39" s="16">
        <v>0</v>
      </c>
      <c r="E39" s="16">
        <v>-494162.255</v>
      </c>
      <c r="F39" s="16">
        <v>0</v>
      </c>
      <c r="G39" s="22" t="s">
        <v>88</v>
      </c>
      <c r="H39" s="40" t="s">
        <v>89</v>
      </c>
      <c r="I39" s="22" t="s">
        <v>93</v>
      </c>
      <c r="J39" s="42"/>
    </row>
    <row r="40" spans="1:10" s="6" customFormat="1" x14ac:dyDescent="0.25">
      <c r="A40" s="15" t="s">
        <v>13</v>
      </c>
      <c r="B40" s="15" t="s">
        <v>18</v>
      </c>
      <c r="C40" s="16">
        <v>-38833</v>
      </c>
      <c r="D40" s="16">
        <v>0</v>
      </c>
      <c r="E40" s="16">
        <v>-41122.930999999997</v>
      </c>
      <c r="F40" s="16">
        <v>0</v>
      </c>
      <c r="G40" s="22" t="s">
        <v>90</v>
      </c>
      <c r="H40" s="40" t="s">
        <v>91</v>
      </c>
      <c r="I40" s="22" t="s">
        <v>95</v>
      </c>
      <c r="J40" s="42"/>
    </row>
    <row r="41" spans="1:10" s="6" customFormat="1" x14ac:dyDescent="0.25">
      <c r="A41" s="15" t="s">
        <v>13</v>
      </c>
      <c r="B41" s="15" t="s">
        <v>18</v>
      </c>
      <c r="C41" s="16">
        <v>-41047</v>
      </c>
      <c r="D41" s="16">
        <v>0</v>
      </c>
      <c r="E41" s="16">
        <v>-41254.408000000003</v>
      </c>
      <c r="F41" s="16">
        <v>0</v>
      </c>
      <c r="G41" s="22" t="s">
        <v>90</v>
      </c>
      <c r="H41" s="40" t="s">
        <v>91</v>
      </c>
      <c r="I41" s="22" t="s">
        <v>94</v>
      </c>
      <c r="J41" s="42"/>
    </row>
    <row r="42" spans="1:10" s="6" customFormat="1" ht="52" x14ac:dyDescent="0.25">
      <c r="A42" s="15" t="s">
        <v>96</v>
      </c>
      <c r="B42" s="27" t="s">
        <v>42</v>
      </c>
      <c r="C42" s="16">
        <v>0</v>
      </c>
      <c r="D42" s="16">
        <v>0</v>
      </c>
      <c r="E42" s="16">
        <v>-569</v>
      </c>
      <c r="F42" s="16">
        <v>-1969</v>
      </c>
      <c r="G42" s="21" t="s">
        <v>97</v>
      </c>
      <c r="H42" s="41" t="s">
        <v>109</v>
      </c>
      <c r="I42" s="22"/>
      <c r="J42" s="42"/>
    </row>
    <row r="43" spans="1:10" s="6" customFormat="1" ht="26" x14ac:dyDescent="0.25">
      <c r="A43" s="23" t="s">
        <v>73</v>
      </c>
      <c r="B43" s="27" t="s">
        <v>42</v>
      </c>
      <c r="C43" s="18">
        <f>-171-312</f>
        <v>-483</v>
      </c>
      <c r="D43" s="16">
        <v>0</v>
      </c>
      <c r="E43" s="16">
        <v>-436</v>
      </c>
      <c r="F43" s="16"/>
      <c r="G43" s="26" t="s">
        <v>36</v>
      </c>
      <c r="H43" s="40" t="s">
        <v>56</v>
      </c>
      <c r="I43" s="20" t="s">
        <v>98</v>
      </c>
      <c r="J43" s="42"/>
    </row>
    <row r="44" spans="1:10" s="6" customFormat="1" ht="26" x14ac:dyDescent="0.25">
      <c r="A44" s="23" t="s">
        <v>73</v>
      </c>
      <c r="B44" s="27" t="s">
        <v>42</v>
      </c>
      <c r="C44" s="18">
        <v>-71</v>
      </c>
      <c r="D44" s="16">
        <v>0</v>
      </c>
      <c r="E44" s="16">
        <v>-1543.65</v>
      </c>
      <c r="F44" s="16"/>
      <c r="G44" s="26" t="s">
        <v>36</v>
      </c>
      <c r="H44" s="40" t="s">
        <v>56</v>
      </c>
      <c r="I44" s="22" t="s">
        <v>99</v>
      </c>
      <c r="J44" s="42"/>
    </row>
    <row r="45" spans="1:10" s="6" customFormat="1" ht="26" x14ac:dyDescent="0.25">
      <c r="A45" s="23" t="s">
        <v>73</v>
      </c>
      <c r="B45" s="27" t="s">
        <v>42</v>
      </c>
      <c r="C45" s="18">
        <v>-14493</v>
      </c>
      <c r="D45" s="16">
        <v>0</v>
      </c>
      <c r="E45" s="16">
        <v>-13837.414999999985</v>
      </c>
      <c r="F45" s="16"/>
      <c r="G45" s="20" t="s">
        <v>104</v>
      </c>
      <c r="H45" s="41" t="s">
        <v>100</v>
      </c>
      <c r="J45" s="41" t="s">
        <v>101</v>
      </c>
    </row>
    <row r="46" spans="1:10" s="6" customFormat="1" ht="26" x14ac:dyDescent="0.25">
      <c r="A46" s="23" t="s">
        <v>73</v>
      </c>
      <c r="B46" s="27" t="s">
        <v>42</v>
      </c>
      <c r="C46" s="18">
        <v>-154</v>
      </c>
      <c r="D46" s="16">
        <v>0</v>
      </c>
      <c r="E46" s="16">
        <v>-143.01599999999999</v>
      </c>
      <c r="F46" s="16"/>
      <c r="G46" s="20" t="s">
        <v>105</v>
      </c>
      <c r="H46" s="41" t="s">
        <v>110</v>
      </c>
      <c r="I46" s="22"/>
      <c r="J46" s="42"/>
    </row>
    <row r="47" spans="1:10" s="6" customFormat="1" ht="26" x14ac:dyDescent="0.25">
      <c r="A47" s="23" t="s">
        <v>73</v>
      </c>
      <c r="B47" s="27" t="s">
        <v>42</v>
      </c>
      <c r="C47" s="18">
        <v>-417</v>
      </c>
      <c r="D47" s="16">
        <v>0</v>
      </c>
      <c r="E47" s="16">
        <v>-491.93400000000003</v>
      </c>
      <c r="F47" s="16"/>
      <c r="G47" s="20" t="s">
        <v>102</v>
      </c>
      <c r="H47" s="40" t="s">
        <v>103</v>
      </c>
      <c r="I47" s="22"/>
      <c r="J47" s="42"/>
    </row>
    <row r="48" spans="1:10" s="37" customFormat="1" ht="39" x14ac:dyDescent="0.25">
      <c r="A48" s="23" t="s">
        <v>73</v>
      </c>
      <c r="B48" s="27" t="s">
        <v>106</v>
      </c>
      <c r="C48" s="18">
        <v>-1253</v>
      </c>
      <c r="D48" s="16">
        <v>0</v>
      </c>
      <c r="E48" s="17">
        <v>-1282</v>
      </c>
      <c r="F48" s="17">
        <v>0</v>
      </c>
      <c r="G48" s="20" t="s">
        <v>107</v>
      </c>
      <c r="H48" s="41" t="s">
        <v>108</v>
      </c>
      <c r="I48" s="34"/>
      <c r="J48" s="40" t="s">
        <v>56</v>
      </c>
    </row>
    <row r="49" spans="1:10" s="37" customFormat="1" ht="39" x14ac:dyDescent="0.25">
      <c r="A49" s="23" t="s">
        <v>73</v>
      </c>
      <c r="B49" s="27" t="s">
        <v>37</v>
      </c>
      <c r="C49" s="17">
        <v>-3569</v>
      </c>
      <c r="D49" s="16">
        <v>0</v>
      </c>
      <c r="E49" s="17">
        <v>-2951</v>
      </c>
      <c r="F49" s="17">
        <v>0</v>
      </c>
      <c r="G49" s="50" t="s">
        <v>111</v>
      </c>
      <c r="H49" s="40" t="s">
        <v>112</v>
      </c>
      <c r="I49" s="34"/>
      <c r="J49" s="42"/>
    </row>
    <row r="50" spans="1:10" s="55" customFormat="1" x14ac:dyDescent="0.25">
      <c r="A50" s="51" t="s">
        <v>19</v>
      </c>
      <c r="B50" s="52"/>
      <c r="C50" s="53">
        <f>+SUM(C51:C55)</f>
        <v>-1094</v>
      </c>
      <c r="D50" s="53">
        <f t="shared" ref="D50:F50" si="2">+SUM(D51:D55)</f>
        <v>0</v>
      </c>
      <c r="E50" s="53">
        <f t="shared" si="2"/>
        <v>-936</v>
      </c>
      <c r="F50" s="53">
        <f t="shared" si="2"/>
        <v>0</v>
      </c>
      <c r="G50" s="54"/>
      <c r="H50" s="44"/>
      <c r="I50" s="33"/>
      <c r="J50" s="44"/>
    </row>
    <row r="51" spans="1:10" s="37" customFormat="1" ht="39" x14ac:dyDescent="0.25">
      <c r="A51" s="34" t="s">
        <v>20</v>
      </c>
      <c r="B51" s="27" t="s">
        <v>18</v>
      </c>
      <c r="C51" s="35">
        <v>-200</v>
      </c>
      <c r="D51" s="35">
        <v>0</v>
      </c>
      <c r="E51" s="35">
        <v>0</v>
      </c>
      <c r="F51" s="35">
        <v>0</v>
      </c>
      <c r="G51" s="36" t="s">
        <v>48</v>
      </c>
      <c r="H51" s="41" t="s">
        <v>47</v>
      </c>
      <c r="I51" s="34"/>
      <c r="J51" s="42"/>
    </row>
    <row r="52" spans="1:10" s="37" customFormat="1" ht="39" x14ac:dyDescent="0.25">
      <c r="A52" s="25" t="s">
        <v>22</v>
      </c>
      <c r="B52" s="27" t="s">
        <v>18</v>
      </c>
      <c r="C52" s="35">
        <v>-78</v>
      </c>
      <c r="D52" s="35">
        <v>0</v>
      </c>
      <c r="E52" s="35">
        <v>0</v>
      </c>
      <c r="F52" s="35">
        <v>0</v>
      </c>
      <c r="G52" s="36" t="s">
        <v>23</v>
      </c>
      <c r="H52" s="41" t="s">
        <v>47</v>
      </c>
      <c r="I52" s="34"/>
      <c r="J52" s="42"/>
    </row>
    <row r="53" spans="1:10" s="37" customFormat="1" ht="39" x14ac:dyDescent="0.25">
      <c r="A53" s="25" t="s">
        <v>21</v>
      </c>
      <c r="B53" s="27" t="s">
        <v>18</v>
      </c>
      <c r="C53" s="35">
        <v>-222</v>
      </c>
      <c r="D53" s="35">
        <v>0</v>
      </c>
      <c r="E53" s="35">
        <v>0</v>
      </c>
      <c r="F53" s="35">
        <v>0</v>
      </c>
      <c r="G53" s="36" t="s">
        <v>23</v>
      </c>
      <c r="H53" s="41" t="s">
        <v>47</v>
      </c>
      <c r="I53" s="34"/>
      <c r="J53" s="42"/>
    </row>
    <row r="54" spans="1:10" s="37" customFormat="1" ht="39" x14ac:dyDescent="0.25">
      <c r="A54" s="25" t="s">
        <v>24</v>
      </c>
      <c r="B54" s="27" t="s">
        <v>18</v>
      </c>
      <c r="C54" s="35">
        <v>0</v>
      </c>
      <c r="D54" s="35">
        <v>0</v>
      </c>
      <c r="E54" s="35">
        <v>-436</v>
      </c>
      <c r="F54" s="35">
        <v>0</v>
      </c>
      <c r="G54" s="36" t="s">
        <v>23</v>
      </c>
      <c r="H54" s="41" t="s">
        <v>47</v>
      </c>
      <c r="I54" s="34" t="s">
        <v>113</v>
      </c>
      <c r="J54" s="42"/>
    </row>
    <row r="55" spans="1:10" s="37" customFormat="1" ht="31" customHeight="1" x14ac:dyDescent="0.25">
      <c r="A55" s="23" t="s">
        <v>73</v>
      </c>
      <c r="B55" s="27" t="s">
        <v>42</v>
      </c>
      <c r="C55" s="17">
        <v>-594</v>
      </c>
      <c r="D55" s="17"/>
      <c r="E55" s="17">
        <v>-500</v>
      </c>
      <c r="F55" s="35">
        <v>0</v>
      </c>
      <c r="G55" s="26" t="s">
        <v>36</v>
      </c>
      <c r="H55" s="40" t="s">
        <v>56</v>
      </c>
      <c r="I55" s="20" t="s">
        <v>98</v>
      </c>
      <c r="J55" s="42"/>
    </row>
  </sheetData>
  <autoFilter ref="A6:J55" xr:uid="{37701D16-18BC-44EB-BD63-7B7C771A5A19}"/>
  <mergeCells count="3">
    <mergeCell ref="C5:D5"/>
    <mergeCell ref="E5:F5"/>
    <mergeCell ref="A5:A6"/>
  </mergeCells>
  <phoneticPr fontId="4" type="noConversion"/>
  <hyperlinks>
    <hyperlink ref="H11" r:id="rId1" xr:uid="{D9C846F1-3F20-4CA7-B904-24D65DA49886}"/>
    <hyperlink ref="H51" r:id="rId2" xr:uid="{11E0C09D-B35F-42CA-8EE4-B9E6F4150CFD}"/>
    <hyperlink ref="H52:H54" r:id="rId3" display="https://www.riigiteataja.ee/akt/113072023079?leiaKehtiv" xr:uid="{AA838EC5-78D6-4F87-AC95-A2C69FA0B06C}"/>
    <hyperlink ref="H13" r:id="rId4" xr:uid="{D423C13D-DEB2-46F0-A5FD-4F3A985D5D7A}"/>
    <hyperlink ref="H15" r:id="rId5" xr:uid="{37AD11C7-E270-4047-B472-99191B46927B}"/>
    <hyperlink ref="H20" r:id="rId6" xr:uid="{9B514C2B-515B-41AC-B771-3343AB1B9745}"/>
    <hyperlink ref="H29" r:id="rId7" xr:uid="{C656FF6D-9C67-4BE9-B924-0E68BC3928A3}"/>
    <hyperlink ref="H35" r:id="rId8" xr:uid="{2BACC4DC-BBC4-405E-8F41-04FB27424FEA}"/>
    <hyperlink ref="H9" r:id="rId9" xr:uid="{1D04F541-469D-46AD-999C-46DD52AC8896}"/>
    <hyperlink ref="H27" r:id="rId10" xr:uid="{1F0E1BF9-F8ED-4A74-9F48-498AD9C14B12}"/>
    <hyperlink ref="H17" r:id="rId11" xr:uid="{87DFF212-EE33-4D13-82B1-4D397321273A}"/>
    <hyperlink ref="H19" r:id="rId12" xr:uid="{CDFEE37C-355D-4617-A824-4BAE6C6463B5}"/>
    <hyperlink ref="H28" r:id="rId13" xr:uid="{775B2116-55CC-4557-865C-6B35BF29BA75}"/>
    <hyperlink ref="H34" r:id="rId14" xr:uid="{423B290D-D6D6-4931-A61F-7E62988C303A}"/>
    <hyperlink ref="H55" r:id="rId15" xr:uid="{52FA45F2-E922-4C0E-AB7F-4DA84089B21E}"/>
    <hyperlink ref="H23" r:id="rId16" xr:uid="{5C1C6AA0-3C2C-4A73-9028-D0B30E2870AF}"/>
    <hyperlink ref="H24" r:id="rId17" xr:uid="{D6E7B471-7B4E-408A-AC42-3D8947A5A6B2}"/>
    <hyperlink ref="H26" r:id="rId18" xr:uid="{C355CD0E-2CDF-4C23-94DA-5342B33D8F2E}"/>
    <hyperlink ref="H37" r:id="rId19" xr:uid="{B0BBC7E2-672B-43D1-891C-0AC21F0BB875}"/>
    <hyperlink ref="H14" r:id="rId20" xr:uid="{D3EEDB10-5A59-47D4-83DD-6192FC433FC8}"/>
    <hyperlink ref="J27" r:id="rId21" xr:uid="{2D17581D-A0CC-4C0A-AE70-A200D5860377}"/>
    <hyperlink ref="J11" r:id="rId22" xr:uid="{DB1CA072-9395-42E5-807F-047871EBAD6F}"/>
    <hyperlink ref="J10" r:id="rId23" display="https://puhkaeestis.ee/et/traveltrade/suurkontsertide-sihtfinantseerimise-programm" xr:uid="{26E2E743-5885-4896-9FAE-48D215A3B1A1}"/>
    <hyperlink ref="H16" r:id="rId24" xr:uid="{80834F5D-66B5-412E-9833-01C85A190641}"/>
    <hyperlink ref="H22" r:id="rId25" xr:uid="{F4CAACA7-5545-40B4-9CEF-B8FC27B14D13}"/>
    <hyperlink ref="H32" r:id="rId26" xr:uid="{F867D5E3-AA79-44BC-B8E7-A1F0B9E2D62D}"/>
    <hyperlink ref="H31" r:id="rId27" xr:uid="{E46E1E0F-2E06-4C44-AFDB-AD3FF6ADA05A}"/>
    <hyperlink ref="H38" r:id="rId28" xr:uid="{471AC699-BAE9-46F2-893B-39D3E7B574FE}"/>
    <hyperlink ref="H39" r:id="rId29" xr:uid="{21D9CED9-0B6A-4B0E-A0C1-9CF499E7603F}"/>
    <hyperlink ref="H40" r:id="rId30" xr:uid="{D76AEC5F-EE21-47C4-B669-37C742584D19}"/>
    <hyperlink ref="H41" r:id="rId31" xr:uid="{D13AB46B-CE97-40E6-A171-9FD57CC083FB}"/>
    <hyperlink ref="H47" r:id="rId32" display="https://www.riigiteataja.ee/akt/103052024002?leiaKehtiv" xr:uid="{B300DAA5-A4AB-4CB5-B4E8-F2CF3BD14E9A}"/>
    <hyperlink ref="H45" r:id="rId33" display="https://www.riigiteataja.ee/akt/121072023002?leiaKehtiv" xr:uid="{D343D887-EF3C-4F22-A9F1-AC8B856A4DFC}"/>
    <hyperlink ref="J45" r:id="rId34" display="https://rtk.ee/noorte-korge-toohoive-taseme-saavutamine-ja-hoidmine" xr:uid="{59919F9B-2EF8-46F4-96CE-93BFE02C485A}"/>
    <hyperlink ref="H48" r:id="rId35" xr:uid="{D6ABEA67-E8D5-4497-93C7-CBAD710817E0}"/>
    <hyperlink ref="H42" r:id="rId36" xr:uid="{7F0F9FDF-6CCD-42E2-8F60-A4C8185586F5}"/>
    <hyperlink ref="H46" r:id="rId37" xr:uid="{69B4046A-2712-4727-BACD-6EDF217D52EE}"/>
    <hyperlink ref="H49" r:id="rId38" xr:uid="{4817A8D1-B0DF-40E9-9F4F-21583F792443}"/>
    <hyperlink ref="H43" r:id="rId39" xr:uid="{4F832844-1C8C-42D4-8BC4-62065F965E3A}"/>
    <hyperlink ref="H44" r:id="rId40" xr:uid="{F3FA97FA-8680-471B-8EF6-3CC55AA7BC74}"/>
    <hyperlink ref="J48" r:id="rId41" xr:uid="{9410C73D-BD09-4F5E-AC63-0CD6EAE3FD64}"/>
    <hyperlink ref="H18" r:id="rId42" xr:uid="{63FFE547-08BF-4046-B90F-3F040A15B238}"/>
    <hyperlink ref="H33" r:id="rId43" xr:uid="{039B44D6-9DC9-49FB-8D79-891701E7ECF5}"/>
  </hyperlinks>
  <pageMargins left="0.7" right="0.7" top="0.75" bottom="0.75" header="0.3" footer="0.3"/>
  <pageSetup paperSize="9" orientation="portrait" r:id="rId4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4BA579-39BF-4F79-B459-A7FA1199B0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DA31D-D684-4EF8-AE91-41CEE3076569}">
  <ds:schemaRefs>
    <ds:schemaRef ds:uri="http://purl.org/dc/elements/1.1/"/>
    <ds:schemaRef ds:uri="9b483750-598d-46a0-877d-052f8f804d23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6f0d7a7-7317-4211-b722-0acf268d17f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A885B6-C9C6-43CE-8C93-A63DEFCD5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 Käpp</dc:creator>
  <cp:lastModifiedBy>Helena Siemann - MKM</cp:lastModifiedBy>
  <dcterms:created xsi:type="dcterms:W3CDTF">2024-09-10T06:37:35Z</dcterms:created>
  <dcterms:modified xsi:type="dcterms:W3CDTF">2024-11-13T06:07:47Z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2024-09-12T13:06:17Z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6c64bb53-0399-456d-ab28-3c2bd661dc10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